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10" windowWidth="14810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38" i="1" l="1"/>
  <c r="B43" i="1"/>
  <c r="B42" i="1"/>
  <c r="B32" i="1"/>
  <c r="D32" i="1" s="1"/>
  <c r="B41" i="1"/>
  <c r="B37" i="1"/>
  <c r="B36" i="1"/>
  <c r="D33" i="1"/>
  <c r="C33" i="1"/>
  <c r="B33" i="1"/>
  <c r="C32" i="1"/>
  <c r="D31" i="1"/>
  <c r="C31" i="1"/>
  <c r="B31" i="1"/>
  <c r="E24" i="1"/>
  <c r="E22" i="1"/>
  <c r="M13" i="1" l="1"/>
  <c r="M14" i="1"/>
  <c r="M15" i="1"/>
  <c r="M16" i="1"/>
  <c r="L13" i="1"/>
  <c r="L14" i="1"/>
  <c r="L15" i="1"/>
  <c r="L16" i="1"/>
  <c r="K16" i="1"/>
  <c r="J16" i="1"/>
  <c r="K15" i="1"/>
  <c r="J15" i="1"/>
  <c r="K14" i="1"/>
  <c r="J14" i="1"/>
  <c r="K13" i="1"/>
  <c r="J13" i="1"/>
  <c r="K12" i="1"/>
  <c r="J12" i="1"/>
  <c r="M12" i="1" s="1"/>
  <c r="K11" i="1"/>
  <c r="J11" i="1"/>
  <c r="M11" i="1" s="1"/>
  <c r="M6" i="1"/>
  <c r="M7" i="1"/>
  <c r="M8" i="1"/>
  <c r="M9" i="1"/>
  <c r="L6" i="1"/>
  <c r="L7" i="1"/>
  <c r="L8" i="1"/>
  <c r="L9" i="1"/>
  <c r="K9" i="1"/>
  <c r="J9" i="1"/>
  <c r="K8" i="1"/>
  <c r="J8" i="1"/>
  <c r="K7" i="1"/>
  <c r="J7" i="1"/>
  <c r="K6" i="1"/>
  <c r="J6" i="1"/>
  <c r="M3" i="1"/>
  <c r="M4" i="1"/>
  <c r="L3" i="1"/>
  <c r="L4" i="1"/>
  <c r="K4" i="1"/>
  <c r="J4" i="1"/>
  <c r="K3" i="1"/>
  <c r="J3" i="1"/>
  <c r="M2" i="1"/>
  <c r="L2" i="1"/>
  <c r="K2" i="1"/>
  <c r="J2" i="1"/>
  <c r="E3" i="1"/>
  <c r="E4" i="1"/>
  <c r="E5" i="1"/>
  <c r="E7" i="1"/>
  <c r="E8" i="1"/>
  <c r="E9" i="1"/>
  <c r="E10" i="1"/>
  <c r="E12" i="1"/>
  <c r="E13" i="1"/>
  <c r="E14" i="1"/>
  <c r="E15" i="1"/>
  <c r="E16" i="1"/>
  <c r="D3" i="1"/>
  <c r="D4" i="1"/>
  <c r="D5" i="1"/>
  <c r="D7" i="1"/>
  <c r="D8" i="1"/>
  <c r="D9" i="1"/>
  <c r="D10" i="1"/>
  <c r="D12" i="1"/>
  <c r="D13" i="1"/>
  <c r="D14" i="1"/>
  <c r="D15" i="1"/>
  <c r="D16" i="1"/>
  <c r="E2" i="1"/>
  <c r="D2" i="1"/>
  <c r="L11" i="1" l="1"/>
  <c r="L12" i="1"/>
</calcChain>
</file>

<file path=xl/sharedStrings.xml><?xml version="1.0" encoding="utf-8"?>
<sst xmlns="http://schemas.openxmlformats.org/spreadsheetml/2006/main" count="64" uniqueCount="58">
  <si>
    <t>чп</t>
  </si>
  <si>
    <t>обор акт</t>
  </si>
  <si>
    <t>выр</t>
  </si>
  <si>
    <t>пр от прод</t>
  </si>
  <si>
    <t>приб до но</t>
  </si>
  <si>
    <t>ос</t>
  </si>
  <si>
    <t>вна</t>
  </si>
  <si>
    <t>активы</t>
  </si>
  <si>
    <t>кр обва</t>
  </si>
  <si>
    <t>долгоср об</t>
  </si>
  <si>
    <t>к+д</t>
  </si>
  <si>
    <t>ск</t>
  </si>
  <si>
    <t>пассивы</t>
  </si>
  <si>
    <t>абс изм</t>
  </si>
  <si>
    <t>т роста</t>
  </si>
  <si>
    <t>Ктл</t>
  </si>
  <si>
    <t>Кбыс л</t>
  </si>
  <si>
    <t>К абс л</t>
  </si>
  <si>
    <t>Кпл/сп-ти</t>
  </si>
  <si>
    <t>К конц ск</t>
  </si>
  <si>
    <t>К обес тек деят ск</t>
  </si>
  <si>
    <t>К манев ск</t>
  </si>
  <si>
    <t>К покр долгоср влож</t>
  </si>
  <si>
    <t>К незав</t>
  </si>
  <si>
    <t>Rпр,%</t>
  </si>
  <si>
    <t>Rакт,%</t>
  </si>
  <si>
    <t>Rск,%</t>
  </si>
  <si>
    <t>Rинв кап,%</t>
  </si>
  <si>
    <t>дивидендная политика</t>
  </si>
  <si>
    <t>совокупный доход инвестора</t>
  </si>
  <si>
    <t>наст</t>
  </si>
  <si>
    <t>отч</t>
  </si>
  <si>
    <t>темп роста</t>
  </si>
  <si>
    <t>ценность акции,%</t>
  </si>
  <si>
    <t>дивидентная доходность - 5,63%</t>
  </si>
  <si>
    <t>капитал</t>
  </si>
  <si>
    <t>Rск</t>
  </si>
  <si>
    <t>к капит</t>
  </si>
  <si>
    <t>к фу</t>
  </si>
  <si>
    <t>wacc</t>
  </si>
  <si>
    <t>доля ск</t>
  </si>
  <si>
    <t>ст-ть ск</t>
  </si>
  <si>
    <t>ст-ть зк</t>
  </si>
  <si>
    <t>доля зк</t>
  </si>
  <si>
    <t>Справедливая стоимость одной акции, руб.</t>
  </si>
  <si>
    <t>Потенциал роста, %</t>
  </si>
  <si>
    <t>Коэффициент реинвестирования, %</t>
  </si>
  <si>
    <t>Темпы роста, %</t>
  </si>
  <si>
    <t>Налоговая ставка, %</t>
  </si>
  <si>
    <t>NOPLAT, тыс. руб.</t>
  </si>
  <si>
    <t>Амортизация, тыс. руб.</t>
  </si>
  <si>
    <t>Капитальные затраты, тыс. руб.</t>
  </si>
  <si>
    <t>Денежный поток, тыс. руб.</t>
  </si>
  <si>
    <t>WACC, %</t>
  </si>
  <si>
    <t>Остаточная стоимость, тыс. руб.</t>
  </si>
  <si>
    <t>Коэффициент дисконтирования</t>
  </si>
  <si>
    <t>Дисконтированная остаточная стоимость, тыс. руб.</t>
  </si>
  <si>
    <t>Количество акций,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</si>
</sst>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scheme val="minor"/>
    </font>
    <font>
      <sz val="7"/>
      <color theme="1"/>
      <name val="Inherit"/>
    </font>
    <font>
      <b/>
      <sz val="7"/>
      <color theme="1"/>
      <name val="Inherit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medium">
        <color rgb="FFD2E0EE"/>
      </left>
      <right style="medium">
        <color rgb="FFD2E0EE"/>
      </right>
      <top style="medium">
        <color rgb="FFD2E0EE"/>
      </top>
      <bottom style="medium">
        <color rgb="FFD2E0EE"/>
      </bottom>
      <diagonal/>
    </border>
    <border>
      <left style="medium">
        <color rgb="FFD2E0EE"/>
      </left>
      <right/>
      <top style="medium">
        <color rgb="FFD2E0EE"/>
      </top>
      <bottom style="medium">
        <color rgb="FFD2E0EE"/>
      </bottom>
      <diagonal/>
    </border>
    <border>
      <left/>
      <right style="medium">
        <color rgb="FFD2E0EE"/>
      </right>
      <top style="medium">
        <color rgb="FFD2E0EE"/>
      </top>
      <bottom style="medium">
        <color rgb="FFD2E0EE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left" vertical="top" wrapText="1"/>
    </xf>
    <xf numFmtId="3" fontId="1" fillId="2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horizontal="left" vertical="top" wrapText="1"/>
    </xf>
    <xf numFmtId="4" fontId="1" fillId="2" borderId="1" xfId="0" applyNumberFormat="1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 wrapText="1"/>
    </xf>
    <xf numFmtId="0" fontId="1" fillId="2" borderId="1" xfId="0" applyFont="1" applyFill="1" applyBorder="1" applyAlignment="1">
      <alignment horizontal="right" vertical="top"/>
    </xf>
    <xf numFmtId="4" fontId="2" fillId="2" borderId="1" xfId="0" applyNumberFormat="1" applyFont="1" applyFill="1" applyBorder="1" applyAlignment="1">
      <alignment horizontal="right" vertical="top" wrapText="1"/>
    </xf>
    <xf numFmtId="0" fontId="1" fillId="2" borderId="2" xfId="0" applyFont="1" applyFill="1" applyBorder="1" applyAlignment="1">
      <alignment horizontal="left" vertical="top" wrapText="1"/>
    </xf>
    <xf numFmtId="0" fontId="1" fillId="2" borderId="3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tabSelected="1" topLeftCell="A28" workbookViewId="0">
      <selection activeCell="O11" sqref="O11"/>
    </sheetView>
  </sheetViews>
  <sheetFormatPr defaultRowHeight="14.5"/>
  <cols>
    <col min="11" max="11" width="18.1796875" customWidth="1"/>
    <col min="12" max="12" width="12.26953125" customWidth="1"/>
  </cols>
  <sheetData>
    <row r="1" spans="1:13">
      <c r="B1">
        <v>2018</v>
      </c>
      <c r="C1">
        <v>2017</v>
      </c>
      <c r="D1" t="s">
        <v>13</v>
      </c>
      <c r="E1" t="s">
        <v>14</v>
      </c>
      <c r="J1">
        <v>2018</v>
      </c>
      <c r="K1">
        <v>2017</v>
      </c>
      <c r="L1" t="s">
        <v>13</v>
      </c>
      <c r="M1" t="s">
        <v>14</v>
      </c>
    </row>
    <row r="2" spans="1:13">
      <c r="A2" t="s">
        <v>2</v>
      </c>
      <c r="B2">
        <v>8035889</v>
      </c>
      <c r="C2">
        <v>5936705</v>
      </c>
      <c r="D2">
        <f>B2-C2</f>
        <v>2099184</v>
      </c>
      <c r="E2">
        <f>(B2/C2)*100</f>
        <v>135.35941233394618</v>
      </c>
      <c r="I2" t="s">
        <v>15</v>
      </c>
      <c r="J2">
        <f>B7/B12</f>
        <v>1.6166014258222534</v>
      </c>
      <c r="K2">
        <f>C7/C12</f>
        <v>1.3642572798371377</v>
      </c>
      <c r="L2">
        <f>J2-K2</f>
        <v>0.25234414598511568</v>
      </c>
      <c r="M2">
        <f>(J2/K2)*100</f>
        <v>118.49681505934424</v>
      </c>
    </row>
    <row r="3" spans="1:13" ht="29">
      <c r="A3" s="1" t="s">
        <v>3</v>
      </c>
      <c r="B3">
        <v>771715</v>
      </c>
      <c r="C3">
        <v>506516</v>
      </c>
      <c r="D3">
        <f t="shared" ref="D3:D16" si="0">B3-C3</f>
        <v>265199</v>
      </c>
      <c r="E3">
        <f t="shared" ref="E3:E16" si="1">(B3/C3)*100</f>
        <v>152.35747735510822</v>
      </c>
      <c r="I3" t="s">
        <v>16</v>
      </c>
      <c r="J3">
        <f>(492650+429945+26200)/B12</f>
        <v>1.0374333012596222</v>
      </c>
      <c r="K3">
        <f>(330390+418272+19561)/C12</f>
        <v>0.80119455971599218</v>
      </c>
      <c r="L3">
        <f t="shared" ref="L3:L16" si="2">J3-K3</f>
        <v>0.23623874154363</v>
      </c>
      <c r="M3">
        <f t="shared" ref="M3:M16" si="3">(J3/K3)*100</f>
        <v>129.48581448523214</v>
      </c>
    </row>
    <row r="4" spans="1:13" ht="29">
      <c r="A4" s="1" t="s">
        <v>4</v>
      </c>
      <c r="B4">
        <v>773019</v>
      </c>
      <c r="C4">
        <v>524184</v>
      </c>
      <c r="D4">
        <f t="shared" si="0"/>
        <v>248835</v>
      </c>
      <c r="E4">
        <f t="shared" si="1"/>
        <v>147.47092623964105</v>
      </c>
      <c r="I4" t="s">
        <v>17</v>
      </c>
      <c r="J4">
        <f>429650/B12</f>
        <v>0.46978875087473759</v>
      </c>
      <c r="K4">
        <f>330390/C12</f>
        <v>0.34457009303882685</v>
      </c>
      <c r="L4">
        <f t="shared" si="2"/>
        <v>0.12521865783591074</v>
      </c>
      <c r="M4">
        <f t="shared" si="3"/>
        <v>136.34054735615166</v>
      </c>
    </row>
    <row r="5" spans="1:13">
      <c r="A5" t="s">
        <v>0</v>
      </c>
      <c r="B5">
        <v>621102</v>
      </c>
      <c r="C5">
        <v>420422</v>
      </c>
      <c r="D5">
        <f t="shared" si="0"/>
        <v>200680</v>
      </c>
      <c r="E5">
        <f t="shared" si="1"/>
        <v>147.73299208890117</v>
      </c>
    </row>
    <row r="6" spans="1:13">
      <c r="I6" t="s">
        <v>24</v>
      </c>
      <c r="J6">
        <f>(B5/B3)*100</f>
        <v>80.483339056516982</v>
      </c>
      <c r="K6">
        <f>(C5/C3)*100</f>
        <v>83.002708700218747</v>
      </c>
      <c r="L6">
        <f t="shared" si="2"/>
        <v>-2.519369643701765</v>
      </c>
      <c r="M6">
        <f t="shared" si="3"/>
        <v>96.964713943491915</v>
      </c>
    </row>
    <row r="7" spans="1:13">
      <c r="A7" t="s">
        <v>1</v>
      </c>
      <c r="B7">
        <v>1478479</v>
      </c>
      <c r="C7">
        <v>1308114</v>
      </c>
      <c r="D7">
        <f t="shared" si="0"/>
        <v>170365</v>
      </c>
      <c r="E7">
        <f t="shared" si="1"/>
        <v>113.02371200063604</v>
      </c>
      <c r="I7" t="s">
        <v>25</v>
      </c>
      <c r="J7">
        <f>(B5/B10)*100</f>
        <v>10.834972268072853</v>
      </c>
      <c r="K7">
        <f>(C5/C10)*100</f>
        <v>8.0444834359091626</v>
      </c>
      <c r="L7">
        <f t="shared" si="2"/>
        <v>2.7904888321636907</v>
      </c>
      <c r="M7">
        <f t="shared" si="3"/>
        <v>134.68822895087879</v>
      </c>
    </row>
    <row r="8" spans="1:13">
      <c r="A8" t="s">
        <v>5</v>
      </c>
      <c r="B8">
        <v>3829164</v>
      </c>
      <c r="C8">
        <v>3575165</v>
      </c>
      <c r="D8">
        <f t="shared" si="0"/>
        <v>253999</v>
      </c>
      <c r="E8">
        <f t="shared" si="1"/>
        <v>107.10453923105648</v>
      </c>
      <c r="I8" t="s">
        <v>26</v>
      </c>
      <c r="J8">
        <f>(B5/B15)*100</f>
        <v>15.247282084366223</v>
      </c>
      <c r="K8">
        <f>(C5/C15)*100</f>
        <v>12.045098568960167</v>
      </c>
      <c r="L8">
        <f t="shared" si="2"/>
        <v>3.2021835154060554</v>
      </c>
      <c r="M8">
        <f t="shared" si="3"/>
        <v>126.58495069237523</v>
      </c>
    </row>
    <row r="9" spans="1:13" ht="29">
      <c r="A9" t="s">
        <v>6</v>
      </c>
      <c r="B9">
        <v>4253903</v>
      </c>
      <c r="C9">
        <v>3918101</v>
      </c>
      <c r="D9">
        <f t="shared" si="0"/>
        <v>335802</v>
      </c>
      <c r="E9">
        <f t="shared" si="1"/>
        <v>108.57052944781158</v>
      </c>
      <c r="I9" s="1" t="s">
        <v>27</v>
      </c>
      <c r="J9">
        <f>((B5-151917)/B16)*100</f>
        <v>8.1848174109820313</v>
      </c>
      <c r="K9">
        <f>((C5+103762)/C16)*100</f>
        <v>10.029897354012416</v>
      </c>
      <c r="L9">
        <f t="shared" si="2"/>
        <v>-1.8450799430303846</v>
      </c>
      <c r="M9">
        <f t="shared" si="3"/>
        <v>81.604199146741337</v>
      </c>
    </row>
    <row r="10" spans="1:13">
      <c r="A10" t="s">
        <v>7</v>
      </c>
      <c r="B10">
        <v>5732382</v>
      </c>
      <c r="C10">
        <v>5226215</v>
      </c>
      <c r="D10">
        <f t="shared" si="0"/>
        <v>506167</v>
      </c>
      <c r="E10">
        <f t="shared" si="1"/>
        <v>109.68515455257773</v>
      </c>
    </row>
    <row r="11" spans="1:13">
      <c r="I11" t="s">
        <v>18</v>
      </c>
      <c r="J11">
        <f>B14/(B2/12)</f>
        <v>2.4771711007954442</v>
      </c>
      <c r="K11">
        <f>C14/(C2/12)</f>
        <v>3.5086452838737987</v>
      </c>
      <c r="L11">
        <f t="shared" si="2"/>
        <v>-1.0314741830783545</v>
      </c>
      <c r="M11">
        <f t="shared" si="3"/>
        <v>70.601924685315225</v>
      </c>
    </row>
    <row r="12" spans="1:13">
      <c r="A12" t="s">
        <v>8</v>
      </c>
      <c r="B12">
        <v>914560</v>
      </c>
      <c r="C12">
        <v>958847</v>
      </c>
      <c r="D12">
        <f t="shared" si="0"/>
        <v>-44287</v>
      </c>
      <c r="E12">
        <f t="shared" si="1"/>
        <v>95.381223490296165</v>
      </c>
      <c r="I12" t="s">
        <v>19</v>
      </c>
      <c r="J12">
        <f>B15/B14</f>
        <v>2.4556236346011953</v>
      </c>
      <c r="K12">
        <f>C15/C14</f>
        <v>2.0108116298040808</v>
      </c>
      <c r="L12">
        <f t="shared" si="2"/>
        <v>0.44481200479711447</v>
      </c>
      <c r="M12">
        <f t="shared" si="3"/>
        <v>122.12101811050564</v>
      </c>
    </row>
    <row r="13" spans="1:13" ht="43.5">
      <c r="A13" t="s">
        <v>9</v>
      </c>
      <c r="B13">
        <v>744296</v>
      </c>
      <c r="C13">
        <v>776969</v>
      </c>
      <c r="D13">
        <f t="shared" si="0"/>
        <v>-32673</v>
      </c>
      <c r="E13">
        <f t="shared" si="1"/>
        <v>95.794812920464011</v>
      </c>
      <c r="I13" s="1" t="s">
        <v>20</v>
      </c>
      <c r="J13">
        <f>B8/B7</f>
        <v>2.5899346558185812</v>
      </c>
      <c r="K13">
        <f>C8/C7</f>
        <v>2.733068371716838</v>
      </c>
      <c r="L13">
        <f t="shared" si="2"/>
        <v>-0.14313371589825685</v>
      </c>
      <c r="M13">
        <f t="shared" si="3"/>
        <v>94.762892967498502</v>
      </c>
    </row>
    <row r="14" spans="1:13">
      <c r="A14" t="s">
        <v>10</v>
      </c>
      <c r="B14">
        <v>1658856</v>
      </c>
      <c r="C14">
        <v>1735816</v>
      </c>
      <c r="D14">
        <f t="shared" si="0"/>
        <v>-76960</v>
      </c>
      <c r="E14">
        <f t="shared" si="1"/>
        <v>95.56635035049797</v>
      </c>
      <c r="I14" t="s">
        <v>21</v>
      </c>
      <c r="J14">
        <f>B8/B15</f>
        <v>0.94001216636398044</v>
      </c>
      <c r="K14">
        <f>C8/C15</f>
        <v>1.024285475671979</v>
      </c>
      <c r="L14">
        <f t="shared" si="2"/>
        <v>-8.427330930799859E-2</v>
      </c>
      <c r="M14">
        <f t="shared" si="3"/>
        <v>91.77247834616503</v>
      </c>
    </row>
    <row r="15" spans="1:13" ht="43.5">
      <c r="A15" t="s">
        <v>11</v>
      </c>
      <c r="B15">
        <v>4073526</v>
      </c>
      <c r="C15">
        <v>3490399</v>
      </c>
      <c r="D15">
        <f t="shared" si="0"/>
        <v>583127</v>
      </c>
      <c r="E15">
        <f t="shared" si="1"/>
        <v>116.70660001908091</v>
      </c>
      <c r="I15" s="1" t="s">
        <v>22</v>
      </c>
      <c r="J15">
        <f>B16/B9</f>
        <v>1.3475582306413663</v>
      </c>
      <c r="K15">
        <f>C16/C9</f>
        <v>1.3338642878271898</v>
      </c>
      <c r="L15">
        <f t="shared" si="2"/>
        <v>1.3693942814176463E-2</v>
      </c>
      <c r="M15">
        <f t="shared" si="3"/>
        <v>101.02663688796132</v>
      </c>
    </row>
    <row r="16" spans="1:13">
      <c r="A16" t="s">
        <v>12</v>
      </c>
      <c r="B16">
        <v>5732382</v>
      </c>
      <c r="C16">
        <v>5226215</v>
      </c>
      <c r="D16">
        <f t="shared" si="0"/>
        <v>506167</v>
      </c>
      <c r="E16">
        <f t="shared" si="1"/>
        <v>109.68515455257773</v>
      </c>
      <c r="I16" t="s">
        <v>23</v>
      </c>
      <c r="J16">
        <f>B15/B10</f>
        <v>0.71061663371352435</v>
      </c>
      <c r="K16">
        <f>C15/C10</f>
        <v>0.66786364510453555</v>
      </c>
      <c r="L16">
        <f t="shared" si="2"/>
        <v>4.2752988608988796E-2</v>
      </c>
      <c r="M16">
        <f t="shared" si="3"/>
        <v>106.40145468650222</v>
      </c>
    </row>
    <row r="20" spans="1:12">
      <c r="A20" t="s">
        <v>28</v>
      </c>
    </row>
    <row r="21" spans="1:12">
      <c r="C21" t="s">
        <v>30</v>
      </c>
      <c r="D21" t="s">
        <v>31</v>
      </c>
      <c r="E21" t="s">
        <v>32</v>
      </c>
    </row>
    <row r="22" spans="1:12" ht="72.5">
      <c r="B22" s="1" t="s">
        <v>29</v>
      </c>
      <c r="C22">
        <v>0.126</v>
      </c>
      <c r="D22">
        <v>6.9000000000000006E-2</v>
      </c>
      <c r="E22">
        <f>(C22/D22)*100</f>
        <v>182.60869565217391</v>
      </c>
    </row>
    <row r="24" spans="1:12" ht="29">
      <c r="B24" s="1" t="s">
        <v>33</v>
      </c>
      <c r="C24">
        <v>30.3</v>
      </c>
      <c r="D24">
        <v>14.34</v>
      </c>
      <c r="E24">
        <f t="shared" ref="E24" si="4">(C24/D24)*100</f>
        <v>211.29707112970712</v>
      </c>
    </row>
    <row r="26" spans="1:12">
      <c r="B26" t="s">
        <v>34</v>
      </c>
    </row>
    <row r="27" spans="1:12" ht="15" thickBot="1"/>
    <row r="28" spans="1:12" ht="15" thickBot="1">
      <c r="K28" s="2" t="s">
        <v>57</v>
      </c>
      <c r="L28" s="3">
        <v>715000000</v>
      </c>
    </row>
    <row r="29" spans="1:12" ht="18.5" thickBot="1">
      <c r="B29" t="s">
        <v>35</v>
      </c>
      <c r="K29" s="4" t="s">
        <v>44</v>
      </c>
      <c r="L29" s="5">
        <v>6244.2033769999998</v>
      </c>
    </row>
    <row r="30" spans="1:12" ht="15" thickBot="1">
      <c r="K30" s="4" t="s">
        <v>45</v>
      </c>
      <c r="L30" s="6">
        <v>1.3504849999999999</v>
      </c>
    </row>
    <row r="31" spans="1:12">
      <c r="A31" t="s">
        <v>36</v>
      </c>
      <c r="B31">
        <f>(B5/((B15+C15)/2))*100</f>
        <v>16.422743483046169</v>
      </c>
      <c r="C31">
        <f>(C5/((C15+D15)/2))*100</f>
        <v>20.641675050067189</v>
      </c>
      <c r="D31">
        <f>(B31/C31)*100</f>
        <v>79.561098812049707</v>
      </c>
    </row>
    <row r="32" spans="1:12">
      <c r="A32" t="s">
        <v>37</v>
      </c>
      <c r="B32">
        <f>B14/B15</f>
        <v>0.40722852879790139</v>
      </c>
      <c r="C32">
        <f>C14/C15</f>
        <v>0.49731162540443086</v>
      </c>
      <c r="D32">
        <f>(B32/C32)*100</f>
        <v>81.885986169482607</v>
      </c>
    </row>
    <row r="33" spans="1:12" ht="15" thickBot="1">
      <c r="A33" t="s">
        <v>38</v>
      </c>
      <c r="B33">
        <f>(B15+B13)/B16</f>
        <v>0.84045724796428434</v>
      </c>
      <c r="C33">
        <f>(C15+C13)/C16</f>
        <v>0.81653127550244298</v>
      </c>
      <c r="D33">
        <f>(B33/C33)*100</f>
        <v>102.93019669664444</v>
      </c>
    </row>
    <row r="34" spans="1:12" ht="36.5" thickBot="1">
      <c r="A34" t="s">
        <v>39</v>
      </c>
      <c r="B34">
        <v>15.62</v>
      </c>
      <c r="C34">
        <v>14.76</v>
      </c>
      <c r="J34" s="2" t="s">
        <v>46</v>
      </c>
      <c r="K34" s="7">
        <v>50</v>
      </c>
    </row>
    <row r="35" spans="1:12" ht="18.5" thickBot="1">
      <c r="J35" s="2" t="s">
        <v>47</v>
      </c>
      <c r="K35" s="6">
        <v>5.2705279999999997</v>
      </c>
    </row>
    <row r="36" spans="1:12" ht="18.5" thickBot="1">
      <c r="A36" t="s">
        <v>40</v>
      </c>
      <c r="B36">
        <f>B15/B16</f>
        <v>0.71061663371352435</v>
      </c>
      <c r="J36" s="2" t="s">
        <v>48</v>
      </c>
      <c r="K36" s="6">
        <v>23.805295000000001</v>
      </c>
    </row>
    <row r="37" spans="1:12" ht="18.5" thickBot="1">
      <c r="A37" t="s">
        <v>43</v>
      </c>
      <c r="B37">
        <f>1-B36</f>
        <v>0.28938336628647565</v>
      </c>
      <c r="J37" s="2" t="s">
        <v>49</v>
      </c>
      <c r="K37" s="5">
        <v>523165732.453839</v>
      </c>
    </row>
    <row r="38" spans="1:12" ht="18.5" thickBot="1">
      <c r="A38" t="s">
        <v>41</v>
      </c>
      <c r="B38">
        <f>621102/B15</f>
        <v>0.15247282084366223</v>
      </c>
      <c r="J38" s="2" t="s">
        <v>50</v>
      </c>
      <c r="K38" s="5">
        <v>509104403.56160003</v>
      </c>
    </row>
    <row r="39" spans="1:12" ht="27.5" thickBot="1">
      <c r="A39" t="s">
        <v>42</v>
      </c>
      <c r="B39">
        <v>0.72099999999999997</v>
      </c>
      <c r="J39" s="2" t="s">
        <v>51</v>
      </c>
      <c r="K39" s="5">
        <v>423847612.41455603</v>
      </c>
    </row>
    <row r="40" spans="1:12" ht="27.5" thickBot="1">
      <c r="J40" s="2" t="s">
        <v>52</v>
      </c>
      <c r="K40" s="5">
        <v>608422523.60088301</v>
      </c>
    </row>
    <row r="41" spans="1:12" ht="15" thickBot="1">
      <c r="A41" t="s">
        <v>40</v>
      </c>
      <c r="B41">
        <f>C15/C16</f>
        <v>0.66786364510453555</v>
      </c>
      <c r="J41" s="9" t="s">
        <v>53</v>
      </c>
      <c r="K41" s="10"/>
      <c r="L41" s="6">
        <v>15.622423</v>
      </c>
    </row>
    <row r="42" spans="1:12" ht="15" thickBot="1">
      <c r="A42" t="s">
        <v>43</v>
      </c>
      <c r="B42">
        <f>1-B41</f>
        <v>0.33213635489546445</v>
      </c>
      <c r="J42" s="9" t="s">
        <v>54</v>
      </c>
      <c r="K42" s="10"/>
      <c r="L42" s="5">
        <v>5877402612.36905</v>
      </c>
    </row>
    <row r="43" spans="1:12" ht="15" thickBot="1">
      <c r="A43" t="s">
        <v>41</v>
      </c>
      <c r="B43">
        <f>418805/C15</f>
        <v>0.11998771487156626</v>
      </c>
      <c r="J43" s="9" t="s">
        <v>55</v>
      </c>
      <c r="K43" s="10"/>
      <c r="L43" s="6">
        <v>0.48393799999999998</v>
      </c>
    </row>
    <row r="44" spans="1:12" ht="18" customHeight="1" thickBot="1">
      <c r="A44" t="s">
        <v>42</v>
      </c>
      <c r="J44" s="11" t="s">
        <v>56</v>
      </c>
      <c r="K44" s="12"/>
      <c r="L44" s="8">
        <v>2844298100.4286098</v>
      </c>
    </row>
  </sheetData>
  <mergeCells count="4">
    <mergeCell ref="J41:K41"/>
    <mergeCell ref="J42:K42"/>
    <mergeCell ref="J43:K43"/>
    <mergeCell ref="J44:K44"/>
  </mergeCells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2019-11-19T08:12:49Z</dcterms:modified>
</cp:coreProperties>
</file>